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lo\Desktop\Orçamentos\Novo orçamento\"/>
    </mc:Choice>
  </mc:AlternateContent>
  <xr:revisionPtr revIDLastSave="0" documentId="13_ncr:1_{EC6CF484-BBC5-4B10-A0F0-5279D0AB4169}" xr6:coauthVersionLast="46" xr6:coauthVersionMax="46" xr10:uidLastSave="{00000000-0000-0000-0000-000000000000}"/>
  <bookViews>
    <workbookView xWindow="15630" yWindow="2640" windowWidth="20730" windowHeight="11160" tabRatio="498" xr2:uid="{00000000-000D-0000-FFFF-FFFF00000000}"/>
  </bookViews>
  <sheets>
    <sheet name="Planilha 3.5.2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3" i="1" l="1"/>
  <c r="B44" i="1"/>
  <c r="B46" i="1"/>
  <c r="B47" i="1"/>
  <c r="B48" i="1"/>
  <c r="B49" i="1"/>
  <c r="B50" i="1"/>
  <c r="B51" i="1"/>
  <c r="B52" i="1"/>
  <c r="B53" i="1"/>
  <c r="B45" i="1"/>
  <c r="N53" i="1"/>
  <c r="L53" i="1"/>
  <c r="J53" i="1"/>
  <c r="H53" i="1"/>
  <c r="F53" i="1"/>
  <c r="D53" i="1"/>
  <c r="N52" i="1"/>
  <c r="L52" i="1"/>
  <c r="J52" i="1"/>
  <c r="H52" i="1"/>
  <c r="F52" i="1"/>
  <c r="D52" i="1"/>
  <c r="N51" i="1"/>
  <c r="L51" i="1"/>
  <c r="J51" i="1"/>
  <c r="H51" i="1"/>
  <c r="F51" i="1"/>
  <c r="D51" i="1"/>
  <c r="N50" i="1"/>
  <c r="L50" i="1"/>
  <c r="J50" i="1"/>
  <c r="H50" i="1"/>
  <c r="F50" i="1"/>
  <c r="D50" i="1"/>
  <c r="N49" i="1"/>
  <c r="L49" i="1"/>
  <c r="J49" i="1"/>
  <c r="H49" i="1"/>
  <c r="F49" i="1"/>
  <c r="D49" i="1"/>
  <c r="N48" i="1"/>
  <c r="L48" i="1"/>
  <c r="J48" i="1"/>
  <c r="H48" i="1"/>
  <c r="F48" i="1"/>
  <c r="D48" i="1"/>
  <c r="N47" i="1"/>
  <c r="L47" i="1"/>
  <c r="J47" i="1"/>
  <c r="H47" i="1"/>
  <c r="F47" i="1"/>
  <c r="D47" i="1"/>
  <c r="N46" i="1"/>
  <c r="L46" i="1"/>
  <c r="J46" i="1"/>
  <c r="H46" i="1"/>
  <c r="F46" i="1"/>
  <c r="D46" i="1"/>
  <c r="N45" i="1"/>
  <c r="L45" i="1"/>
  <c r="J45" i="1"/>
  <c r="H45" i="1"/>
  <c r="F45" i="1"/>
  <c r="D45" i="1"/>
  <c r="M44" i="1"/>
  <c r="K44" i="1"/>
  <c r="I44" i="1"/>
  <c r="G44" i="1"/>
  <c r="E44" i="1"/>
  <c r="C44" i="1"/>
  <c r="N43" i="1"/>
  <c r="L43" i="1"/>
  <c r="J43" i="1"/>
  <c r="H43" i="1"/>
  <c r="F43" i="1"/>
  <c r="D43" i="1"/>
  <c r="E42" i="1"/>
  <c r="C42" i="1"/>
  <c r="N38" i="1"/>
  <c r="N37" i="1"/>
  <c r="N36" i="1"/>
  <c r="N35" i="1"/>
  <c r="N34" i="1"/>
  <c r="N33" i="1"/>
  <c r="N32" i="1"/>
  <c r="N31" i="1"/>
  <c r="N30" i="1"/>
  <c r="M29" i="1"/>
  <c r="N28" i="1"/>
  <c r="L38" i="1"/>
  <c r="L37" i="1"/>
  <c r="L36" i="1"/>
  <c r="L35" i="1"/>
  <c r="L34" i="1"/>
  <c r="L33" i="1"/>
  <c r="L32" i="1"/>
  <c r="L31" i="1"/>
  <c r="L30" i="1"/>
  <c r="K29" i="1"/>
  <c r="L28" i="1"/>
  <c r="J38" i="1"/>
  <c r="J37" i="1"/>
  <c r="J36" i="1"/>
  <c r="J35" i="1"/>
  <c r="J34" i="1"/>
  <c r="J33" i="1"/>
  <c r="J32" i="1"/>
  <c r="J31" i="1"/>
  <c r="J30" i="1"/>
  <c r="I29" i="1"/>
  <c r="J28" i="1"/>
  <c r="H38" i="1"/>
  <c r="H37" i="1"/>
  <c r="H36" i="1"/>
  <c r="H35" i="1"/>
  <c r="H34" i="1"/>
  <c r="H33" i="1"/>
  <c r="H32" i="1"/>
  <c r="H31" i="1"/>
  <c r="H30" i="1"/>
  <c r="G29" i="1"/>
  <c r="H28" i="1"/>
  <c r="F38" i="1"/>
  <c r="F37" i="1"/>
  <c r="F36" i="1"/>
  <c r="F35" i="1"/>
  <c r="F34" i="1"/>
  <c r="F33" i="1"/>
  <c r="F32" i="1"/>
  <c r="F31" i="1"/>
  <c r="F30" i="1"/>
  <c r="E29" i="1"/>
  <c r="F28" i="1"/>
  <c r="E27" i="1"/>
  <c r="D38" i="1"/>
  <c r="D37" i="1"/>
  <c r="D36" i="1"/>
  <c r="D35" i="1"/>
  <c r="D34" i="1"/>
  <c r="D33" i="1"/>
  <c r="D32" i="1"/>
  <c r="D31" i="1"/>
  <c r="D30" i="1"/>
  <c r="C29" i="1"/>
  <c r="D28" i="1"/>
  <c r="C27" i="1"/>
  <c r="L44" i="1" l="1"/>
  <c r="B31" i="1"/>
  <c r="B32" i="1"/>
  <c r="B33" i="1"/>
  <c r="B34" i="1"/>
  <c r="B35" i="1"/>
  <c r="B36" i="1"/>
  <c r="B37" i="1"/>
  <c r="B38" i="1"/>
  <c r="B30" i="1"/>
  <c r="N24" i="1"/>
  <c r="N23" i="1"/>
  <c r="N22" i="1"/>
  <c r="N21" i="1"/>
  <c r="N20" i="1"/>
  <c r="N19" i="1"/>
  <c r="N18" i="1"/>
  <c r="N17" i="1"/>
  <c r="N16" i="1"/>
  <c r="M15" i="1"/>
  <c r="N14" i="1"/>
  <c r="M13" i="1"/>
  <c r="L24" i="1"/>
  <c r="L23" i="1"/>
  <c r="L22" i="1"/>
  <c r="L21" i="1"/>
  <c r="L20" i="1"/>
  <c r="L19" i="1"/>
  <c r="L18" i="1"/>
  <c r="L17" i="1"/>
  <c r="L16" i="1"/>
  <c r="K15" i="1"/>
  <c r="L14" i="1"/>
  <c r="K13" i="1"/>
  <c r="J24" i="1"/>
  <c r="J23" i="1"/>
  <c r="J22" i="1"/>
  <c r="J21" i="1"/>
  <c r="J20" i="1"/>
  <c r="J19" i="1"/>
  <c r="J18" i="1"/>
  <c r="J17" i="1"/>
  <c r="J16" i="1"/>
  <c r="I15" i="1"/>
  <c r="J14" i="1"/>
  <c r="I13" i="1"/>
  <c r="H24" i="1"/>
  <c r="H23" i="1"/>
  <c r="H22" i="1"/>
  <c r="H21" i="1"/>
  <c r="H20" i="1"/>
  <c r="H19" i="1"/>
  <c r="H18" i="1"/>
  <c r="H17" i="1"/>
  <c r="H16" i="1"/>
  <c r="G15" i="1"/>
  <c r="H14" i="1"/>
  <c r="G13" i="1"/>
  <c r="F24" i="1"/>
  <c r="F23" i="1"/>
  <c r="F22" i="1"/>
  <c r="F21" i="1"/>
  <c r="F20" i="1"/>
  <c r="F19" i="1"/>
  <c r="F18" i="1"/>
  <c r="F17" i="1"/>
  <c r="F16" i="1"/>
  <c r="E15" i="1"/>
  <c r="F14" i="1"/>
  <c r="E13" i="1"/>
  <c r="D18" i="1"/>
  <c r="D19" i="1"/>
  <c r="D20" i="1"/>
  <c r="D21" i="1"/>
  <c r="D22" i="1"/>
  <c r="D23" i="1"/>
  <c r="D24" i="1"/>
  <c r="D17" i="1"/>
  <c r="D16" i="1"/>
  <c r="D14" i="1"/>
  <c r="C15" i="1"/>
  <c r="C13" i="1"/>
  <c r="B13" i="1"/>
  <c r="B15" i="1"/>
  <c r="B28" i="1"/>
  <c r="B42" i="1" s="1"/>
  <c r="J44" i="1" l="1"/>
  <c r="N44" i="1"/>
  <c r="F44" i="1"/>
  <c r="D44" i="1"/>
  <c r="L42" i="1"/>
  <c r="H42" i="1"/>
  <c r="N42" i="1"/>
  <c r="F42" i="1"/>
  <c r="J42" i="1"/>
  <c r="D42" i="1"/>
  <c r="H44" i="1"/>
  <c r="D27" i="1"/>
  <c r="N13" i="1"/>
  <c r="D13" i="1"/>
  <c r="H13" i="1"/>
  <c r="L27" i="1"/>
  <c r="J27" i="1"/>
  <c r="F27" i="1"/>
  <c r="H27" i="1"/>
  <c r="N27" i="1"/>
  <c r="B27" i="1"/>
  <c r="D15" i="1"/>
  <c r="J13" i="1"/>
  <c r="N15" i="1"/>
  <c r="B29" i="1"/>
  <c r="H29" i="1"/>
  <c r="F29" i="1"/>
  <c r="D29" i="1"/>
  <c r="L29" i="1"/>
  <c r="N29" i="1"/>
  <c r="J29" i="1"/>
  <c r="L13" i="1"/>
  <c r="L15" i="1"/>
  <c r="F13" i="1"/>
  <c r="H15" i="1"/>
  <c r="J15" i="1"/>
  <c r="F15" i="1"/>
</calcChain>
</file>

<file path=xl/sharedStrings.xml><?xml version="1.0" encoding="utf-8"?>
<sst xmlns="http://schemas.openxmlformats.org/spreadsheetml/2006/main" count="99" uniqueCount="50">
  <si>
    <t>Organização Social: Instituto de Medicina, Estudos e Desenvolvimento - IMED</t>
  </si>
  <si>
    <t>Despesas</t>
  </si>
  <si>
    <t>Receitas</t>
  </si>
  <si>
    <t>Realizado</t>
  </si>
  <si>
    <t>Realizado dez/2021</t>
  </si>
  <si>
    <t>Realizado nov/2021</t>
  </si>
  <si>
    <t>Realizado out/2021</t>
  </si>
  <si>
    <t>Realizado set/2021</t>
  </si>
  <si>
    <t>Realizado ago/2021</t>
  </si>
  <si>
    <t>Realizado jul/2021</t>
  </si>
  <si>
    <t>Orçamento 2021</t>
  </si>
  <si>
    <t>2º semestre/2021</t>
  </si>
  <si>
    <t>Realizado jun/2021</t>
  </si>
  <si>
    <t>Realizado mai/2021</t>
  </si>
  <si>
    <t>Realizado abr/2021</t>
  </si>
  <si>
    <t>Realizado mar/2021</t>
  </si>
  <si>
    <t>Realizado fev/2021</t>
  </si>
  <si>
    <t>Realizado jan/2021</t>
  </si>
  <si>
    <t>1º semestre/2021</t>
  </si>
  <si>
    <t>PLANILHA DE EXECUCÃO ORÇAMENTARIA MENSAL E ACUMULADA DO ANO DE 2021</t>
  </si>
  <si>
    <t>Realizado dez/2020</t>
  </si>
  <si>
    <t>Realizado nov/2020</t>
  </si>
  <si>
    <t>Realizado out/2020</t>
  </si>
  <si>
    <t>Realizado set/2020</t>
  </si>
  <si>
    <t>Realizado ago/2020</t>
  </si>
  <si>
    <t>Realizado jul/2020</t>
  </si>
  <si>
    <t>Orçamento 2020</t>
  </si>
  <si>
    <t>2º semestre/2020</t>
  </si>
  <si>
    <t>Realizado jun/2020</t>
  </si>
  <si>
    <t>Realizado mai/2020</t>
  </si>
  <si>
    <t>Realizado abr/2020</t>
  </si>
  <si>
    <t>Realizado mar/2020</t>
  </si>
  <si>
    <t>Realizado fev/2020</t>
  </si>
  <si>
    <t>Realizado jan/2020</t>
  </si>
  <si>
    <t>1º semestre/2020</t>
  </si>
  <si>
    <t>PLANILHA DE EXECUCÃO ORÇAMENTARIA MENSAL E ACUMULADA DO ANO DE 2020</t>
  </si>
  <si>
    <t>Despesas Gerais</t>
  </si>
  <si>
    <t>Contrato de Gestão</t>
  </si>
  <si>
    <t>Unidade gerida: Hospital Regional de Luziânia</t>
  </si>
  <si>
    <t>Contrato de Gestão nº27/2020 - SES/GO</t>
  </si>
  <si>
    <t>Salários e Ordenados</t>
  </si>
  <si>
    <t>Benefícios</t>
  </si>
  <si>
    <t>Encargos Sociais</t>
  </si>
  <si>
    <t>Provisões</t>
  </si>
  <si>
    <t>Serviços Médicos</t>
  </si>
  <si>
    <t>Medicamentos e Materiais de uso assistencial</t>
  </si>
  <si>
    <t>Materiais de consumo geral</t>
  </si>
  <si>
    <t>Prestação de serviços terceiros</t>
  </si>
  <si>
    <t>Vigência do Contrato de Gestão / Termo Aditivo: 18 de maio de 2020</t>
  </si>
  <si>
    <t>Valor do repasse mensal do Contrato de Gestão: R$ 3.666.291,73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</si>
</sst>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7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F3F3F3"/>
      </patternFill>
    </fill>
    <fill>
      <patternFill patternType="solid">
        <fgColor rgb="FF666666"/>
        <bgColor rgb="FF808080"/>
      </patternFill>
    </fill>
    <fill>
      <patternFill patternType="solid">
        <fgColor rgb="FF000000"/>
        <bgColor rgb="FF0033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0" fillId="3" borderId="0" xfId="0" applyFont="1" applyFill="1" applyAlignment="1">
      <alignment horizontal="left"/>
    </xf>
    <xf numFmtId="0" fontId="0" fillId="3" borderId="0" xfId="0" applyFont="1" applyFill="1" applyAlignment="1"/>
    <xf numFmtId="0" fontId="0" fillId="3" borderId="0" xfId="0" applyFill="1"/>
    <xf numFmtId="0" fontId="1" fillId="3" borderId="0" xfId="0" applyFont="1" applyFill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5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right"/>
    </xf>
    <xf numFmtId="164" fontId="2" fillId="3" borderId="1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right"/>
    </xf>
    <xf numFmtId="9" fontId="2" fillId="3" borderId="4" xfId="1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9" fontId="2" fillId="3" borderId="11" xfId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47625</xdr:rowOff>
    </xdr:from>
    <xdr:to>
      <xdr:col>3</xdr:col>
      <xdr:colOff>476250</xdr:colOff>
      <xdr:row>3</xdr:row>
      <xdr:rowOff>55880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47625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6</xdr:col>
      <xdr:colOff>697230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0</xdr:row>
      <xdr:rowOff>57150</xdr:rowOff>
    </xdr:from>
    <xdr:to>
      <xdr:col>0</xdr:col>
      <xdr:colOff>1925320</xdr:colOff>
      <xdr:row>3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82F34A3-A6D6-45BB-A1F7-5A8E2197644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57175" y="57150"/>
          <a:ext cx="166814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Z55"/>
  <sheetViews>
    <sheetView tabSelected="1" topLeftCell="E37" zoomScaleNormal="100" workbookViewId="0">
      <selection activeCell="G54" sqref="G54"/>
    </sheetView>
  </sheetViews>
  <sheetFormatPr defaultRowHeight="12.75" x14ac:dyDescent="0.2"/>
  <cols>
    <col min="1" max="1" width="41.140625" style="2" bestFit="1" customWidth="1"/>
    <col min="2" max="2" width="14.42578125" style="2" customWidth="1"/>
    <col min="3" max="14" width="18.42578125" style="2" customWidth="1"/>
    <col min="15" max="1014" width="14.42578125" style="2" customWidth="1"/>
    <col min="1015" max="16384" width="9.140625" style="3"/>
  </cols>
  <sheetData>
    <row r="1" spans="1:1014" x14ac:dyDescent="0.2">
      <c r="A1" s="1"/>
    </row>
    <row r="2" spans="1:1014" x14ac:dyDescent="0.2">
      <c r="A2" s="1"/>
    </row>
    <row r="3" spans="1:1014" x14ac:dyDescent="0.2">
      <c r="A3" s="1"/>
    </row>
    <row r="4" spans="1:1014" x14ac:dyDescent="0.2">
      <c r="A4" s="1"/>
    </row>
    <row r="5" spans="1:1014" x14ac:dyDescent="0.2">
      <c r="A5" s="43" t="s">
        <v>0</v>
      </c>
      <c r="B5" s="43"/>
      <c r="C5" s="43"/>
      <c r="D5" s="43"/>
      <c r="E5" s="43"/>
      <c r="F5" s="43"/>
      <c r="G5" s="43"/>
    </row>
    <row r="6" spans="1:1014" x14ac:dyDescent="0.2">
      <c r="A6" s="44" t="s">
        <v>38</v>
      </c>
      <c r="B6" s="44"/>
      <c r="C6" s="44"/>
      <c r="D6" s="44"/>
      <c r="E6" s="44"/>
      <c r="F6" s="44"/>
      <c r="G6" s="44"/>
    </row>
    <row r="7" spans="1:1014" x14ac:dyDescent="0.2">
      <c r="A7" s="44" t="s">
        <v>39</v>
      </c>
      <c r="B7" s="44"/>
      <c r="C7" s="44"/>
      <c r="D7" s="44"/>
      <c r="E7" s="44"/>
      <c r="F7" s="44"/>
      <c r="G7" s="44"/>
    </row>
    <row r="8" spans="1:1014" x14ac:dyDescent="0.2">
      <c r="A8" s="44" t="s">
        <v>48</v>
      </c>
      <c r="B8" s="44"/>
      <c r="C8" s="44"/>
      <c r="D8" s="44"/>
      <c r="E8" s="44"/>
      <c r="F8" s="44"/>
      <c r="G8" s="44"/>
    </row>
    <row r="9" spans="1:1014" x14ac:dyDescent="0.2">
      <c r="A9" s="45" t="s">
        <v>49</v>
      </c>
      <c r="B9" s="45"/>
      <c r="C9" s="45"/>
      <c r="D9" s="45"/>
      <c r="E9" s="45"/>
      <c r="F9" s="45"/>
      <c r="G9" s="45"/>
    </row>
    <row r="10" spans="1:1014" x14ac:dyDescent="0.2">
      <c r="A10" s="4"/>
    </row>
    <row r="11" spans="1:1014" x14ac:dyDescent="0.2">
      <c r="A11" s="40" t="s">
        <v>35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</row>
    <row r="12" spans="1:1014" x14ac:dyDescent="0.2">
      <c r="A12" s="29" t="s">
        <v>34</v>
      </c>
      <c r="B12" s="20" t="s">
        <v>26</v>
      </c>
      <c r="C12" s="21" t="s">
        <v>33</v>
      </c>
      <c r="D12" s="22" t="s">
        <v>3</v>
      </c>
      <c r="E12" s="23" t="s">
        <v>32</v>
      </c>
      <c r="F12" s="24" t="s">
        <v>3</v>
      </c>
      <c r="G12" s="21" t="s">
        <v>31</v>
      </c>
      <c r="H12" s="22" t="s">
        <v>3</v>
      </c>
      <c r="I12" s="23" t="s">
        <v>30</v>
      </c>
      <c r="J12" s="24" t="s">
        <v>3</v>
      </c>
      <c r="K12" s="21" t="s">
        <v>29</v>
      </c>
      <c r="L12" s="22" t="s">
        <v>3</v>
      </c>
      <c r="M12" s="7" t="s">
        <v>28</v>
      </c>
      <c r="N12" s="6" t="s">
        <v>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</row>
    <row r="13" spans="1:1014" x14ac:dyDescent="0.2">
      <c r="A13" s="30" t="s">
        <v>2</v>
      </c>
      <c r="B13" s="11">
        <f>SUM(B14)</f>
        <v>27367511.579999998</v>
      </c>
      <c r="C13" s="12">
        <f>SUM(C14)</f>
        <v>0</v>
      </c>
      <c r="D13" s="28" t="str">
        <f>IF(C13&lt;&gt;"",CONCATENATE((C13*100)/$B$13,"%"),"")</f>
        <v>0%</v>
      </c>
      <c r="E13" s="12">
        <f>SUM(E14)</f>
        <v>0</v>
      </c>
      <c r="F13" s="13" t="str">
        <f>IF(E13&lt;&gt;"",CONCATENATE((E13*100)/$B$13,"%"),"")</f>
        <v>0%</v>
      </c>
      <c r="G13" s="12">
        <f>SUM(G14)</f>
        <v>0</v>
      </c>
      <c r="H13" s="13" t="str">
        <f>IF(G13&lt;&gt;"",CONCATENATE((G13*100)/$B$13,"%"),"")</f>
        <v>0%</v>
      </c>
      <c r="I13" s="12">
        <f>SUM(I14)</f>
        <v>0</v>
      </c>
      <c r="J13" s="13" t="str">
        <f>IF(I13&lt;&gt;"",CONCATENATE((I13*100)/$B$13,"%"),"")</f>
        <v>0%</v>
      </c>
      <c r="K13" s="12">
        <f>SUM(K14)</f>
        <v>1710469.47</v>
      </c>
      <c r="L13" s="13" t="str">
        <f>IF(K13&lt;&gt;"",CONCATENATE((K13*100)/$B$13,"%"),"")</f>
        <v>6,24999998629762%</v>
      </c>
      <c r="M13" s="12">
        <f>SUM(M14)</f>
        <v>3665291.73</v>
      </c>
      <c r="N13" s="31" t="str">
        <f>IF(M13&lt;&gt;"",CONCATENATE((M13*100)/$B$13,"%"),"")</f>
        <v>13,3928571448146%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</row>
    <row r="14" spans="1:1014" x14ac:dyDescent="0.2">
      <c r="A14" s="32" t="s">
        <v>37</v>
      </c>
      <c r="B14" s="14">
        <v>27367511.579999998</v>
      </c>
      <c r="C14" s="15">
        <v>0</v>
      </c>
      <c r="D14" s="33" t="str">
        <f>IF(C14&lt;&gt;"",CONCATENATE((C14*100)/$B$14,"%"),"")</f>
        <v>0%</v>
      </c>
      <c r="E14" s="15">
        <v>0</v>
      </c>
      <c r="F14" s="33" t="str">
        <f>IF(E14&lt;&gt;"",CONCATENATE((E14*100)/$B$14,"%"),"")</f>
        <v>0%</v>
      </c>
      <c r="G14" s="15">
        <v>0</v>
      </c>
      <c r="H14" s="33" t="str">
        <f>IF(G14&lt;&gt;"",CONCATENATE((G14*100)/$B$14,"%"),"")</f>
        <v>0%</v>
      </c>
      <c r="I14" s="15">
        <v>0</v>
      </c>
      <c r="J14" s="33" t="str">
        <f>IF(I14&lt;&gt;"",CONCATENATE((I14*100)/$B$14,"%"),"")</f>
        <v>0%</v>
      </c>
      <c r="K14" s="15">
        <v>1710469.47</v>
      </c>
      <c r="L14" s="33" t="str">
        <f>IF(K14&lt;&gt;"",CONCATENATE((K14*100)/$B$14,"%"),"")</f>
        <v>6,24999998629762%</v>
      </c>
      <c r="M14" s="15">
        <v>3665291.73</v>
      </c>
      <c r="N14" s="19" t="str">
        <f>IF(M14&lt;&gt;"",CONCATENATE((M14*100)/$B$14,"%"),"")</f>
        <v>13,3928571448146%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</row>
    <row r="15" spans="1:1014" x14ac:dyDescent="0.2">
      <c r="A15" s="30" t="s">
        <v>1</v>
      </c>
      <c r="B15" s="16">
        <f>SUM(B16:B25)</f>
        <v>27367511.583999999</v>
      </c>
      <c r="C15" s="17">
        <f>SUM(C16:C25)</f>
        <v>0</v>
      </c>
      <c r="D15" s="18" t="str">
        <f>IF(C15&lt;&gt;"",CONCATENATE((C15*100)/$B$15,"%"),"")</f>
        <v>0%</v>
      </c>
      <c r="E15" s="17">
        <f>SUM(E16:E25)</f>
        <v>0</v>
      </c>
      <c r="F15" s="18" t="str">
        <f>IF(E15&lt;&gt;"",CONCATENATE((E15*100)/$B$15,"%"),"")</f>
        <v>0%</v>
      </c>
      <c r="G15" s="17">
        <f>SUM(G16:G25)</f>
        <v>0</v>
      </c>
      <c r="H15" s="18" t="str">
        <f>IF(G15&lt;&gt;"",CONCATENATE((G15*100)/$B$15,"%"),"")</f>
        <v>0%</v>
      </c>
      <c r="I15" s="17">
        <f>SUM(I16:I25)</f>
        <v>0</v>
      </c>
      <c r="J15" s="18" t="str">
        <f>IF(I15&lt;&gt;"",CONCATENATE((I15*100)/$B$15,"%"),"")</f>
        <v>0%</v>
      </c>
      <c r="K15" s="17">
        <f>SUM(K16:K25)</f>
        <v>588725.34</v>
      </c>
      <c r="L15" s="18" t="str">
        <f>IF(K15&lt;&gt;"",CONCATENATE((K15*100)/$B$15,"%"),"")</f>
        <v>2,15118330430959%</v>
      </c>
      <c r="M15" s="17">
        <f>SUM(M16:M25)</f>
        <v>3068677.56</v>
      </c>
      <c r="N15" s="26" t="str">
        <f>IF(M15&lt;&gt;"",CONCATENATE((M15*100)/$B$15,"%"),"")</f>
        <v>11,2128483095045%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</row>
    <row r="16" spans="1:1014" x14ac:dyDescent="0.2">
      <c r="A16" s="32" t="s">
        <v>40</v>
      </c>
      <c r="B16" s="14">
        <v>3539932.312475909</v>
      </c>
      <c r="C16" s="15">
        <v>0</v>
      </c>
      <c r="D16" s="33" t="str">
        <f>IF(C16&lt;&gt;"",CONCATENATE((C16*100)/$B$16,"%"),"")</f>
        <v>0%</v>
      </c>
      <c r="E16" s="15">
        <v>0</v>
      </c>
      <c r="F16" s="33" t="str">
        <f>IF(E16&lt;&gt;"",CONCATENATE((E16*100)/$B$16,"%"),"")</f>
        <v>0%</v>
      </c>
      <c r="G16" s="15">
        <v>0</v>
      </c>
      <c r="H16" s="33" t="str">
        <f>IF(G16&lt;&gt;"",CONCATENATE((G16*100)/$B$16,"%"),"")</f>
        <v>0%</v>
      </c>
      <c r="I16" s="15">
        <v>0</v>
      </c>
      <c r="J16" s="33" t="str">
        <f>IF(I16&lt;&gt;"",CONCATENATE((I16*100)/$B$16,"%"),"")</f>
        <v>0%</v>
      </c>
      <c r="K16" s="15">
        <v>57960.03</v>
      </c>
      <c r="L16" s="33" t="str">
        <f>IF(K16&lt;&gt;"",CONCATENATE((K16*100)/$B$16,"%"),"")</f>
        <v>1,63732028987474%</v>
      </c>
      <c r="M16" s="15">
        <v>285937.84999999998</v>
      </c>
      <c r="N16" s="19" t="str">
        <f>IF(M16&lt;&gt;"",CONCATENATE((M16*100)/$B$16,"%"),"")</f>
        <v>8,0774948433974%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</row>
    <row r="17" spans="1:1014" x14ac:dyDescent="0.2">
      <c r="A17" s="32" t="s">
        <v>41</v>
      </c>
      <c r="B17" s="14">
        <v>78873.997568284525</v>
      </c>
      <c r="C17" s="15">
        <v>0</v>
      </c>
      <c r="D17" s="33" t="str">
        <f>IF(C17&lt;&gt;"",CONCATENATE((C17*100)/$B$17,"%"),"")</f>
        <v>0%</v>
      </c>
      <c r="E17" s="15">
        <v>0</v>
      </c>
      <c r="F17" s="33" t="str">
        <f>IF(E17&lt;&gt;"",CONCATENATE((E17*100)/$B$17,"%"),"")</f>
        <v>0%</v>
      </c>
      <c r="G17" s="15">
        <v>0</v>
      </c>
      <c r="H17" s="33" t="str">
        <f>IF(G17&lt;&gt;"",CONCATENATE((G17*100)/$B$17,"%"),"")</f>
        <v>0%</v>
      </c>
      <c r="I17" s="15">
        <v>0</v>
      </c>
      <c r="J17" s="33" t="str">
        <f>IF(I17&lt;&gt;"",CONCATENATE((I17*100)/$B$17,"%"),"")</f>
        <v>0%</v>
      </c>
      <c r="K17" s="15">
        <v>0</v>
      </c>
      <c r="L17" s="33" t="str">
        <f>IF(K17&lt;&gt;"",CONCATENATE((K17*100)/$B$17,"%"),"")</f>
        <v>0%</v>
      </c>
      <c r="M17" s="15">
        <v>0</v>
      </c>
      <c r="N17" s="19" t="str">
        <f>IF(M17&lt;&gt;"",CONCATENATE((M17*100)/$B$17,"%"),"")</f>
        <v>0%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</row>
    <row r="18" spans="1:1014" x14ac:dyDescent="0.2">
      <c r="A18" s="32" t="s">
        <v>42</v>
      </c>
      <c r="B18" s="14">
        <v>1302695.0950820034</v>
      </c>
      <c r="C18" s="15">
        <v>0</v>
      </c>
      <c r="D18" s="33" t="str">
        <f t="shared" ref="D18:F24" si="0">IF(C18&lt;&gt;"",CONCATENATE((C18*100)/$B$17,"%"),"")</f>
        <v>0%</v>
      </c>
      <c r="E18" s="15">
        <v>0</v>
      </c>
      <c r="F18" s="33" t="str">
        <f t="shared" si="0"/>
        <v>0%</v>
      </c>
      <c r="G18" s="15">
        <v>0</v>
      </c>
      <c r="H18" s="33" t="str">
        <f t="shared" ref="H18" si="1">IF(G18&lt;&gt;"",CONCATENATE((G18*100)/$B$17,"%"),"")</f>
        <v>0%</v>
      </c>
      <c r="I18" s="15">
        <v>0</v>
      </c>
      <c r="J18" s="33" t="str">
        <f t="shared" ref="J18" si="2">IF(I18&lt;&gt;"",CONCATENATE((I18*100)/$B$17,"%"),"")</f>
        <v>0%</v>
      </c>
      <c r="K18" s="15">
        <v>49457.09</v>
      </c>
      <c r="L18" s="33" t="str">
        <f t="shared" ref="L18:N18" si="3">IF(K18&lt;&gt;"",CONCATENATE((K18*100)/$B$17,"%"),"")</f>
        <v>62,7039221096698%</v>
      </c>
      <c r="M18" s="15">
        <v>177978.73</v>
      </c>
      <c r="N18" s="19" t="str">
        <f t="shared" si="3"/>
        <v>225,6494351588%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</row>
    <row r="19" spans="1:1014" x14ac:dyDescent="0.2">
      <c r="A19" s="32" t="s">
        <v>43</v>
      </c>
      <c r="B19" s="14">
        <v>1104742.2962071365</v>
      </c>
      <c r="C19" s="15">
        <v>0</v>
      </c>
      <c r="D19" s="33" t="str">
        <f t="shared" si="0"/>
        <v>0%</v>
      </c>
      <c r="E19" s="15">
        <v>0</v>
      </c>
      <c r="F19" s="33" t="str">
        <f t="shared" si="0"/>
        <v>0%</v>
      </c>
      <c r="G19" s="15">
        <v>0</v>
      </c>
      <c r="H19" s="33" t="str">
        <f t="shared" ref="H19" si="4">IF(G19&lt;&gt;"",CONCATENATE((G19*100)/$B$17,"%"),"")</f>
        <v>0%</v>
      </c>
      <c r="I19" s="15">
        <v>0</v>
      </c>
      <c r="J19" s="33" t="str">
        <f t="shared" ref="J19" si="5">IF(I19&lt;&gt;"",CONCATENATE((I19*100)/$B$17,"%"),"")</f>
        <v>0%</v>
      </c>
      <c r="K19" s="15">
        <v>515.84</v>
      </c>
      <c r="L19" s="33" t="str">
        <f t="shared" ref="L19:N19" si="6">IF(K19&lt;&gt;"",CONCATENATE((K19*100)/$B$17,"%"),"")</f>
        <v>0,654005142256693%</v>
      </c>
      <c r="M19" s="15">
        <v>2544.85</v>
      </c>
      <c r="N19" s="19" t="str">
        <f t="shared" si="6"/>
        <v>3,22647523703463%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</row>
    <row r="20" spans="1:1014" x14ac:dyDescent="0.2">
      <c r="A20" s="32" t="s">
        <v>44</v>
      </c>
      <c r="B20" s="14">
        <v>4947786.666666667</v>
      </c>
      <c r="C20" s="15">
        <v>0</v>
      </c>
      <c r="D20" s="33" t="str">
        <f t="shared" si="0"/>
        <v>0%</v>
      </c>
      <c r="E20" s="15">
        <v>0</v>
      </c>
      <c r="F20" s="33" t="str">
        <f t="shared" si="0"/>
        <v>0%</v>
      </c>
      <c r="G20" s="15">
        <v>0</v>
      </c>
      <c r="H20" s="33" t="str">
        <f t="shared" ref="H20" si="7">IF(G20&lt;&gt;"",CONCATENATE((G20*100)/$B$17,"%"),"")</f>
        <v>0%</v>
      </c>
      <c r="I20" s="15">
        <v>0</v>
      </c>
      <c r="J20" s="33" t="str">
        <f t="shared" ref="J20" si="8">IF(I20&lt;&gt;"",CONCATENATE((I20*100)/$B$17,"%"),"")</f>
        <v>0%</v>
      </c>
      <c r="K20" s="15">
        <v>123200</v>
      </c>
      <c r="L20" s="33" t="str">
        <f t="shared" ref="L20:N20" si="9">IF(K20&lt;&gt;"",CONCATENATE((K20*100)/$B$17,"%"),"")</f>
        <v>156,198498615898%</v>
      </c>
      <c r="M20" s="15">
        <v>608183.18999999994</v>
      </c>
      <c r="N20" s="19" t="str">
        <f t="shared" si="9"/>
        <v>771,081989946649%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</row>
    <row r="21" spans="1:1014" x14ac:dyDescent="0.2">
      <c r="A21" s="32" t="s">
        <v>45</v>
      </c>
      <c r="B21" s="14">
        <v>4170033.5786666665</v>
      </c>
      <c r="C21" s="15">
        <v>0</v>
      </c>
      <c r="D21" s="33" t="str">
        <f t="shared" si="0"/>
        <v>0%</v>
      </c>
      <c r="E21" s="15">
        <v>0</v>
      </c>
      <c r="F21" s="33" t="str">
        <f t="shared" si="0"/>
        <v>0%</v>
      </c>
      <c r="G21" s="15">
        <v>0</v>
      </c>
      <c r="H21" s="33" t="str">
        <f t="shared" ref="H21" si="10">IF(G21&lt;&gt;"",CONCATENATE((G21*100)/$B$17,"%"),"")</f>
        <v>0%</v>
      </c>
      <c r="I21" s="15">
        <v>0</v>
      </c>
      <c r="J21" s="33" t="str">
        <f t="shared" ref="J21" si="11">IF(I21&lt;&gt;"",CONCATENATE((I21*100)/$B$17,"%"),"")</f>
        <v>0%</v>
      </c>
      <c r="K21" s="15">
        <v>55100.175900000002</v>
      </c>
      <c r="L21" s="33" t="str">
        <f t="shared" ref="L21:N21" si="12">IF(K21&lt;&gt;"",CONCATENATE((K21*100)/$B$17,"%"),"")</f>
        <v>69,8584801059404%</v>
      </c>
      <c r="M21" s="15">
        <v>606407.02690000006</v>
      </c>
      <c r="N21" s="19" t="str">
        <f t="shared" si="12"/>
        <v>768,830090518752%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</row>
    <row r="22" spans="1:1014" x14ac:dyDescent="0.2">
      <c r="A22" s="32" t="s">
        <v>46</v>
      </c>
      <c r="B22" s="14">
        <v>419413.49333333329</v>
      </c>
      <c r="C22" s="15">
        <v>0</v>
      </c>
      <c r="D22" s="33" t="str">
        <f t="shared" si="0"/>
        <v>0%</v>
      </c>
      <c r="E22" s="15">
        <v>0</v>
      </c>
      <c r="F22" s="33" t="str">
        <f t="shared" si="0"/>
        <v>0%</v>
      </c>
      <c r="G22" s="15">
        <v>0</v>
      </c>
      <c r="H22" s="33" t="str">
        <f t="shared" ref="H22" si="13">IF(G22&lt;&gt;"",CONCATENATE((G22*100)/$B$17,"%"),"")</f>
        <v>0%</v>
      </c>
      <c r="I22" s="15">
        <v>0</v>
      </c>
      <c r="J22" s="33" t="str">
        <f t="shared" ref="J22" si="14">IF(I22&lt;&gt;"",CONCATENATE((I22*100)/$B$17,"%"),"")</f>
        <v>0%</v>
      </c>
      <c r="K22" s="15">
        <v>6810.1340999999957</v>
      </c>
      <c r="L22" s="33" t="str">
        <f t="shared" ref="L22:N22" si="15">IF(K22&lt;&gt;"",CONCATENATE((K22*100)/$B$17,"%"),"")</f>
        <v>8,63419417039713%</v>
      </c>
      <c r="M22" s="15">
        <v>74949.183100000024</v>
      </c>
      <c r="N22" s="19" t="str">
        <f t="shared" si="15"/>
        <v>95,0239437719806%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</row>
    <row r="23" spans="1:1014" x14ac:dyDescent="0.2">
      <c r="A23" s="32" t="s">
        <v>47</v>
      </c>
      <c r="B23" s="14">
        <v>10977770.495999999</v>
      </c>
      <c r="C23" s="15">
        <v>0</v>
      </c>
      <c r="D23" s="33" t="str">
        <f t="shared" si="0"/>
        <v>0%</v>
      </c>
      <c r="E23" s="15">
        <v>0</v>
      </c>
      <c r="F23" s="33" t="str">
        <f t="shared" si="0"/>
        <v>0%</v>
      </c>
      <c r="G23" s="15">
        <v>0</v>
      </c>
      <c r="H23" s="33" t="str">
        <f t="shared" ref="H23" si="16">IF(G23&lt;&gt;"",CONCATENATE((G23*100)/$B$17,"%"),"")</f>
        <v>0%</v>
      </c>
      <c r="I23" s="15">
        <v>0</v>
      </c>
      <c r="J23" s="33" t="str">
        <f t="shared" ref="J23" si="17">IF(I23&lt;&gt;"",CONCATENATE((I23*100)/$B$17,"%"),"")</f>
        <v>0%</v>
      </c>
      <c r="K23" s="15">
        <v>291621.2</v>
      </c>
      <c r="L23" s="33" t="str">
        <f t="shared" ref="L23:N23" si="18">IF(K23&lt;&gt;"",CONCATENATE((K23*100)/$B$17,"%"),"")</f>
        <v>369,730467569532%</v>
      </c>
      <c r="M23" s="15">
        <v>1295319.27</v>
      </c>
      <c r="N23" s="19" t="str">
        <f t="shared" si="18"/>
        <v>1642,26400326494%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</row>
    <row r="24" spans="1:1014" x14ac:dyDescent="0.2">
      <c r="A24" s="32" t="s">
        <v>36</v>
      </c>
      <c r="B24" s="14">
        <v>826263.64800000004</v>
      </c>
      <c r="C24" s="15">
        <v>0</v>
      </c>
      <c r="D24" s="33" t="str">
        <f t="shared" si="0"/>
        <v>0%</v>
      </c>
      <c r="E24" s="15">
        <v>0</v>
      </c>
      <c r="F24" s="33" t="str">
        <f t="shared" si="0"/>
        <v>0%</v>
      </c>
      <c r="G24" s="15">
        <v>0</v>
      </c>
      <c r="H24" s="33" t="str">
        <f t="shared" ref="H24" si="19">IF(G24&lt;&gt;"",CONCATENATE((G24*100)/$B$17,"%"),"")</f>
        <v>0%</v>
      </c>
      <c r="I24" s="15">
        <v>0</v>
      </c>
      <c r="J24" s="33" t="str">
        <f t="shared" ref="J24" si="20">IF(I24&lt;&gt;"",CONCATENATE((I24*100)/$B$17,"%"),"")</f>
        <v>0%</v>
      </c>
      <c r="K24" s="15">
        <v>4060.87</v>
      </c>
      <c r="L24" s="33" t="str">
        <f t="shared" ref="L24:N24" si="21">IF(K24&lt;&gt;"",CONCATENATE((K24*100)/$B$17,"%"),"")</f>
        <v>5,14855354768133%</v>
      </c>
      <c r="M24" s="15">
        <v>17357.460000000003</v>
      </c>
      <c r="N24" s="19" t="str">
        <f t="shared" si="21"/>
        <v>22,006568115142%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</row>
    <row r="25" spans="1:1014" x14ac:dyDescent="0.2">
      <c r="A25" s="32"/>
      <c r="B25" s="14"/>
      <c r="C25" s="15"/>
      <c r="D25" s="33"/>
      <c r="E25" s="15"/>
      <c r="F25" s="33"/>
      <c r="G25" s="15"/>
      <c r="H25" s="33"/>
      <c r="I25" s="15"/>
      <c r="J25" s="33"/>
      <c r="K25" s="15"/>
      <c r="L25" s="33"/>
      <c r="M25" s="12"/>
      <c r="N25" s="2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</row>
    <row r="26" spans="1:1014" x14ac:dyDescent="0.2">
      <c r="A26" s="29" t="s">
        <v>27</v>
      </c>
      <c r="B26" s="10" t="s">
        <v>26</v>
      </c>
      <c r="C26" s="9" t="s">
        <v>25</v>
      </c>
      <c r="D26" s="8" t="s">
        <v>3</v>
      </c>
      <c r="E26" s="7" t="s">
        <v>24</v>
      </c>
      <c r="F26" s="6" t="s">
        <v>3</v>
      </c>
      <c r="G26" s="9" t="s">
        <v>23</v>
      </c>
      <c r="H26" s="8" t="s">
        <v>3</v>
      </c>
      <c r="I26" s="7" t="s">
        <v>22</v>
      </c>
      <c r="J26" s="6" t="s">
        <v>3</v>
      </c>
      <c r="K26" s="9" t="s">
        <v>21</v>
      </c>
      <c r="L26" s="8" t="s">
        <v>3</v>
      </c>
      <c r="M26" s="7" t="s">
        <v>20</v>
      </c>
      <c r="N26" s="6" t="s">
        <v>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</row>
    <row r="27" spans="1:1014" x14ac:dyDescent="0.2">
      <c r="A27" s="34" t="s">
        <v>2</v>
      </c>
      <c r="B27" s="5">
        <f t="shared" ref="B27:B38" si="22">B13</f>
        <v>27367511.579999998</v>
      </c>
      <c r="C27" s="12">
        <f>SUM(C28)</f>
        <v>3665291.73</v>
      </c>
      <c r="D27" s="13" t="str">
        <f>IF(C27&lt;&gt;"",CONCATENATE((C27*100)/$B$13,"%"),"")</f>
        <v>13,3928571448146%</v>
      </c>
      <c r="E27" s="12">
        <f>SUM(E28)</f>
        <v>3665291.73</v>
      </c>
      <c r="F27" s="13" t="str">
        <f>IF(E27&lt;&gt;"",CONCATENATE((E27*100)/$B$13,"%"),"")</f>
        <v>13,3928571448146%</v>
      </c>
      <c r="G27" s="12">
        <v>3665291.73</v>
      </c>
      <c r="H27" s="13" t="str">
        <f>IF(G27&lt;&gt;"",CONCATENATE((G27*100)/$B$13,"%"),"")</f>
        <v>13,3928571448146%</v>
      </c>
      <c r="I27" s="12">
        <v>3665291.73</v>
      </c>
      <c r="J27" s="13" t="str">
        <f>IF(I27&lt;&gt;"",CONCATENATE((I27*100)/$B$13,"%"),"")</f>
        <v>13,3928571448146%</v>
      </c>
      <c r="K27" s="12">
        <v>3665291.73</v>
      </c>
      <c r="L27" s="13" t="str">
        <f>IF(K27&lt;&gt;"",CONCATENATE((K27*100)/$B$13,"%"),"")</f>
        <v>13,3928571448146%</v>
      </c>
      <c r="M27" s="12">
        <v>3665291.73</v>
      </c>
      <c r="N27" s="25" t="str">
        <f>IF(M27&lt;&gt;"",CONCATENATE((M27*100)/$B$13,"%"),"")</f>
        <v>13,3928571448146%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</row>
    <row r="28" spans="1:1014" x14ac:dyDescent="0.2">
      <c r="A28" s="32" t="s">
        <v>37</v>
      </c>
      <c r="B28" s="14">
        <f t="shared" si="22"/>
        <v>27367511.579999998</v>
      </c>
      <c r="C28" s="15">
        <v>3665291.73</v>
      </c>
      <c r="D28" s="33" t="str">
        <f>IF(C28&lt;&gt;"",CONCATENATE((C28*100)/$B$14,"%"),"")</f>
        <v>13,3928571448146%</v>
      </c>
      <c r="E28" s="15">
        <v>3665291.73</v>
      </c>
      <c r="F28" s="33" t="str">
        <f>IF(E28&lt;&gt;"",CONCATENATE((E28*100)/$B$14,"%"),"")</f>
        <v>13,3928571448146%</v>
      </c>
      <c r="G28" s="15">
        <v>3665291.73</v>
      </c>
      <c r="H28" s="33" t="str">
        <f>IF(G28&lt;&gt;"",CONCATENATE((G28*100)/$B$14,"%"),"")</f>
        <v>13,3928571448146%</v>
      </c>
      <c r="I28" s="15">
        <v>3665291.73</v>
      </c>
      <c r="J28" s="33" t="str">
        <f>IF(I28&lt;&gt;"",CONCATENATE((I28*100)/$B$14,"%"),"")</f>
        <v>13,3928571448146%</v>
      </c>
      <c r="K28" s="15">
        <v>3665291.73</v>
      </c>
      <c r="L28" s="33" t="str">
        <f>IF(K28&lt;&gt;"",CONCATENATE((K28*100)/$B$14,"%"),"")</f>
        <v>13,3928571448146%</v>
      </c>
      <c r="M28" s="15">
        <v>3665291.73</v>
      </c>
      <c r="N28" s="19" t="str">
        <f>IF(M28&lt;&gt;"",CONCATENATE((M28*100)/$B$14,"%"),"")</f>
        <v>13,3928571448146%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</row>
    <row r="29" spans="1:1014" x14ac:dyDescent="0.2">
      <c r="A29" s="30" t="s">
        <v>1</v>
      </c>
      <c r="B29" s="16">
        <f t="shared" si="22"/>
        <v>27367511.583999999</v>
      </c>
      <c r="C29" s="17">
        <f>SUM(C30:C39)</f>
        <v>3634949.65</v>
      </c>
      <c r="D29" s="18" t="str">
        <f>IF(C29&lt;&gt;"",CONCATENATE((C29*100)/$B$15,"%"),"")</f>
        <v>13,2819881663085%</v>
      </c>
      <c r="E29" s="17">
        <f>SUM(E30:E39)</f>
        <v>3953726.2500000005</v>
      </c>
      <c r="F29" s="18" t="str">
        <f>IF(E29&lt;&gt;"",CONCATENATE((E29*100)/$B$15,"%"),"")</f>
        <v>14,4467875271184%</v>
      </c>
      <c r="G29" s="17">
        <f>SUM(G30:G39)</f>
        <v>4406088.67</v>
      </c>
      <c r="H29" s="18" t="str">
        <f>IF(G29&lt;&gt;"",CONCATENATE((G29*100)/$B$15,"%"),"")</f>
        <v>16,0997051429987%</v>
      </c>
      <c r="I29" s="17">
        <f>SUM(I30:I39)</f>
        <v>4264399.82</v>
      </c>
      <c r="J29" s="18" t="str">
        <f>IF(I29&lt;&gt;"",CONCATENATE((I29*100)/$B$15,"%"),"")</f>
        <v>15,5819786790302%</v>
      </c>
      <c r="K29" s="17">
        <f>SUM(K30:K39)</f>
        <v>3421175.2399999998</v>
      </c>
      <c r="L29" s="18" t="str">
        <f>IF(K29&lt;&gt;"",CONCATENATE((K29*100)/$B$15,"%"),"")</f>
        <v>12,5008634033068%</v>
      </c>
      <c r="M29" s="17">
        <f>SUM(M30:M39)</f>
        <v>3279346.5</v>
      </c>
      <c r="N29" s="26" t="str">
        <f>IF(M29&lt;&gt;"",CONCATENATE((M29*100)/$B$15,"%"),"")</f>
        <v>11,9826257858139%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</row>
    <row r="30" spans="1:1014" x14ac:dyDescent="0.2">
      <c r="A30" s="32" t="s">
        <v>40</v>
      </c>
      <c r="B30" s="14">
        <f t="shared" si="22"/>
        <v>3539932.312475909</v>
      </c>
      <c r="C30" s="15">
        <v>498853.88</v>
      </c>
      <c r="D30" s="33" t="str">
        <f>IF(C30&lt;&gt;"",CONCATENATE((C30*100)/$B$16,"%"),"")</f>
        <v>14,0921869675833%</v>
      </c>
      <c r="E30" s="15">
        <v>555267.44000000006</v>
      </c>
      <c r="F30" s="33" t="str">
        <f>IF(E30&lt;&gt;"",CONCATENATE((E30*100)/$B$16,"%"),"")</f>
        <v>15,6858208289196%</v>
      </c>
      <c r="G30" s="15">
        <v>480843.95</v>
      </c>
      <c r="H30" s="33" t="str">
        <f>IF(G30&lt;&gt;"",CONCATENATE((G30*100)/$B$16,"%"),"")</f>
        <v>13,5834221548628%</v>
      </c>
      <c r="I30" s="15">
        <v>447948.5</v>
      </c>
      <c r="J30" s="33" t="str">
        <f>IF(I30&lt;&gt;"",CONCATENATE((I30*100)/$B$16,"%"),"")</f>
        <v>12,654154386548%</v>
      </c>
      <c r="K30" s="15">
        <v>436901.74</v>
      </c>
      <c r="L30" s="33" t="str">
        <f>IF(K30&lt;&gt;"",CONCATENATE((K30*100)/$B$16,"%"),"")</f>
        <v>12,3420930524635%</v>
      </c>
      <c r="M30" s="15">
        <v>437853.76</v>
      </c>
      <c r="N30" s="19" t="str">
        <f>IF(M30&lt;&gt;"",CONCATENATE((M30*100)/$B$16,"%"),"")</f>
        <v>12,3689867870314%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</row>
    <row r="31" spans="1:1014" x14ac:dyDescent="0.2">
      <c r="A31" s="32" t="s">
        <v>41</v>
      </c>
      <c r="B31" s="14">
        <f t="shared" si="22"/>
        <v>78873.997568284525</v>
      </c>
      <c r="C31" s="15">
        <v>0</v>
      </c>
      <c r="D31" s="33" t="str">
        <f>IF(C31&lt;&gt;"",CONCATENATE((C31*100)/$B$17,"%"),"")</f>
        <v>0%</v>
      </c>
      <c r="E31" s="15">
        <v>0</v>
      </c>
      <c r="F31" s="33" t="str">
        <f>IF(E31&lt;&gt;"",CONCATENATE((E31*100)/$B$17,"%"),"")</f>
        <v>0%</v>
      </c>
      <c r="G31" s="15"/>
      <c r="H31" s="33" t="str">
        <f>IF(G31&lt;&gt;"",CONCATENATE((G31*100)/$B$17,"%"),"")</f>
        <v/>
      </c>
      <c r="I31" s="15"/>
      <c r="J31" s="33" t="str">
        <f>IF(I31&lt;&gt;"",CONCATENATE((I31*100)/$B$17,"%"),"")</f>
        <v/>
      </c>
      <c r="K31" s="15"/>
      <c r="L31" s="33" t="str">
        <f>IF(K31&lt;&gt;"",CONCATENATE((K31*100)/$B$17,"%"),"")</f>
        <v/>
      </c>
      <c r="M31" s="15"/>
      <c r="N31" s="19" t="str">
        <f>IF(M31&lt;&gt;"",CONCATENATE((M31*100)/$B$17,"%"),"")</f>
        <v/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</row>
    <row r="32" spans="1:1014" x14ac:dyDescent="0.2">
      <c r="A32" s="32" t="s">
        <v>42</v>
      </c>
      <c r="B32" s="14">
        <f t="shared" si="22"/>
        <v>1302695.0950820034</v>
      </c>
      <c r="C32" s="15">
        <v>253551.16999999998</v>
      </c>
      <c r="D32" s="33" t="str">
        <f t="shared" ref="D32" si="23">IF(C32&lt;&gt;"",CONCATENATE((C32*100)/$B$17,"%"),"")</f>
        <v>321,463572047924%</v>
      </c>
      <c r="E32" s="15">
        <v>317583.19</v>
      </c>
      <c r="F32" s="33" t="str">
        <f t="shared" ref="F32" si="24">IF(E32&lt;&gt;"",CONCATENATE((E32*100)/$B$17,"%"),"")</f>
        <v>402,646245646488%</v>
      </c>
      <c r="G32" s="15">
        <v>354668.08</v>
      </c>
      <c r="H32" s="33" t="str">
        <f t="shared" ref="H32" si="25">IF(G32&lt;&gt;"",CONCATENATE((G32*100)/$B$17,"%"),"")</f>
        <v>449,664136387849%</v>
      </c>
      <c r="I32" s="15">
        <v>327339.24</v>
      </c>
      <c r="J32" s="33" t="str">
        <f t="shared" ref="J32" si="26">IF(I32&lt;&gt;"",CONCATENATE((I32*100)/$B$17,"%"),"")</f>
        <v>415,015404432378%</v>
      </c>
      <c r="K32" s="15">
        <v>324006.28000000003</v>
      </c>
      <c r="L32" s="33" t="str">
        <f t="shared" ref="L32" si="27">IF(K32&lt;&gt;"",CONCATENATE((K32*100)/$B$17,"%"),"")</f>
        <v>410,789727906835%</v>
      </c>
      <c r="M32" s="15">
        <v>312632.78000000003</v>
      </c>
      <c r="N32" s="19" t="str">
        <f t="shared" ref="N32" si="28">IF(M32&lt;&gt;"",CONCATENATE((M32*100)/$B$17,"%"),"")</f>
        <v>396,369893296382%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</row>
    <row r="33" spans="1:1014" x14ac:dyDescent="0.2">
      <c r="A33" s="32" t="s">
        <v>43</v>
      </c>
      <c r="B33" s="14">
        <f t="shared" si="22"/>
        <v>1104742.2962071365</v>
      </c>
      <c r="C33" s="15">
        <v>4439.7999999999993</v>
      </c>
      <c r="D33" s="33" t="str">
        <f t="shared" ref="D33" si="29">IF(C33&lt;&gt;"",CONCATENATE((C33*100)/$B$17,"%"),"")</f>
        <v>5,62897803697128%</v>
      </c>
      <c r="E33" s="15">
        <v>4941.88</v>
      </c>
      <c r="F33" s="33" t="str">
        <f t="shared" ref="F33" si="30">IF(E33&lt;&gt;"",CONCATENATE((E33*100)/$B$17,"%"),"")</f>
        <v>6,26553763262932%</v>
      </c>
      <c r="G33" s="15">
        <v>15387.01</v>
      </c>
      <c r="H33" s="33" t="str">
        <f t="shared" ref="H33" si="31">IF(G33&lt;&gt;"",CONCATENATE((G33*100)/$B$17,"%"),"")</f>
        <v>19,5083430210049%</v>
      </c>
      <c r="I33" s="15">
        <v>14334.35</v>
      </c>
      <c r="J33" s="33" t="str">
        <f t="shared" ref="J33" si="32">IF(I33&lt;&gt;"",CONCATENATE((I33*100)/$B$17,"%"),"")</f>
        <v>18,1737333493084%</v>
      </c>
      <c r="K33" s="15">
        <v>13980.859999999999</v>
      </c>
      <c r="L33" s="33" t="str">
        <f t="shared" ref="L33" si="33">IF(K33&lt;&gt;"",CONCATENATE((K33*100)/$B$17,"%"),"")</f>
        <v>17,7255628357066%</v>
      </c>
      <c r="M33" s="15">
        <v>14011.32</v>
      </c>
      <c r="N33" s="19" t="str">
        <f t="shared" ref="N33" si="34">IF(M33&lt;&gt;"",CONCATENATE((M33*100)/$B$17,"%"),"")</f>
        <v>17,7641813930755%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</row>
    <row r="34" spans="1:1014" x14ac:dyDescent="0.2">
      <c r="A34" s="32" t="s">
        <v>44</v>
      </c>
      <c r="B34" s="14">
        <f t="shared" si="22"/>
        <v>4947786.666666667</v>
      </c>
      <c r="C34" s="15">
        <v>676580</v>
      </c>
      <c r="D34" s="33" t="str">
        <f t="shared" ref="D34" si="35">IF(C34&lt;&gt;"",CONCATENATE((C34*100)/$B$17,"%"),"")</f>
        <v>857,798540532013%</v>
      </c>
      <c r="E34" s="15">
        <v>859215</v>
      </c>
      <c r="F34" s="33" t="str">
        <f t="shared" ref="F34" si="36">IF(E34&lt;&gt;"",CONCATENATE((E34*100)/$B$17,"%"),"")</f>
        <v>1089,35140412547%</v>
      </c>
      <c r="G34" s="15">
        <v>852105</v>
      </c>
      <c r="H34" s="33" t="str">
        <f t="shared" ref="H34" si="37">IF(G34&lt;&gt;"",CONCATENATE((G34*100)/$B$17,"%"),"")</f>
        <v>1080,3370264862%</v>
      </c>
      <c r="I34" s="15">
        <v>820000</v>
      </c>
      <c r="J34" s="33" t="str">
        <f t="shared" ref="J34" si="38">IF(I34&lt;&gt;"",CONCATENATE((I34*100)/$B$17,"%"),"")</f>
        <v>1039,63286416425%</v>
      </c>
      <c r="K34" s="15">
        <v>820000</v>
      </c>
      <c r="L34" s="33" t="str">
        <f t="shared" ref="L34" si="39">IF(K34&lt;&gt;"",CONCATENATE((K34*100)/$B$17,"%"),"")</f>
        <v>1039,63286416425%</v>
      </c>
      <c r="M34" s="15">
        <v>757453.66</v>
      </c>
      <c r="N34" s="19" t="str">
        <f t="shared" ref="N34" si="40">IF(M34&lt;&gt;"",CONCATENATE((M34*100)/$B$17,"%"),"")</f>
        <v>960,333802460362%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</row>
    <row r="35" spans="1:1014" x14ac:dyDescent="0.2">
      <c r="A35" s="32" t="s">
        <v>45</v>
      </c>
      <c r="B35" s="14">
        <f t="shared" si="22"/>
        <v>4170033.5786666665</v>
      </c>
      <c r="C35" s="15">
        <v>524388.35599999991</v>
      </c>
      <c r="D35" s="33" t="str">
        <f t="shared" ref="D35" si="41">IF(C35&lt;&gt;"",CONCATENATE((C35*100)/$B$17,"%"),"")</f>
        <v>664,843132295932%</v>
      </c>
      <c r="E35" s="15">
        <v>457084.62469999999</v>
      </c>
      <c r="F35" s="33" t="str">
        <f t="shared" ref="F35" si="42">IF(E35&lt;&gt;"",CONCATENATE((E35*100)/$B$17,"%"),"")</f>
        <v>579,5124360272%</v>
      </c>
      <c r="G35" s="15">
        <v>880090.46</v>
      </c>
      <c r="H35" s="33" t="str">
        <f t="shared" ref="H35" si="43">IF(G35&lt;&gt;"",CONCATENATE((G35*100)/$B$17,"%"),"")</f>
        <v>1115,81825079687%</v>
      </c>
      <c r="I35" s="15">
        <v>764404.74</v>
      </c>
      <c r="J35" s="33" t="str">
        <f t="shared" ref="J35" si="44">IF(I35&lt;&gt;"",CONCATENATE((I35*100)/$B$17,"%"),"")</f>
        <v>969,146694179185%</v>
      </c>
      <c r="K35" s="15">
        <v>12698</v>
      </c>
      <c r="L35" s="33" t="str">
        <f t="shared" ref="L35" si="45">IF(K35&lt;&gt;"",CONCATENATE((K35*100)/$B$17,"%"),"")</f>
        <v>16,0990952550704%</v>
      </c>
      <c r="M35" s="15">
        <v>19764.8</v>
      </c>
      <c r="N35" s="19" t="str">
        <f t="shared" ref="N35" si="46">IF(M35&lt;&gt;"",CONCATENATE((M35*100)/$B$17,"%"),"")</f>
        <v>25,0587019922361%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</row>
    <row r="36" spans="1:1014" x14ac:dyDescent="0.2">
      <c r="A36" s="32" t="s">
        <v>46</v>
      </c>
      <c r="B36" s="14">
        <f t="shared" si="22"/>
        <v>419413.49333333329</v>
      </c>
      <c r="C36" s="15">
        <v>64812.043999999994</v>
      </c>
      <c r="D36" s="33" t="str">
        <f t="shared" ref="D36" si="47">IF(C36&lt;&gt;"",CONCATENATE((C36*100)/$B$17,"%"),"")</f>
        <v>82,1716230927556%</v>
      </c>
      <c r="E36" s="15">
        <v>56493.605299999996</v>
      </c>
      <c r="F36" s="33" t="str">
        <f t="shared" ref="F36" si="48">IF(E36&lt;&gt;"",CONCATENATE((E36*100)/$B$17,"%"),"")</f>
        <v>71,6251325426876%</v>
      </c>
      <c r="G36" s="15">
        <v>46047.030000000006</v>
      </c>
      <c r="H36" s="33" t="str">
        <f t="shared" ref="H36" si="49">IF(G36&lt;&gt;"",CONCATENATE((G36*100)/$B$17,"%"),"")</f>
        <v>58,3804947379967%</v>
      </c>
      <c r="I36" s="15">
        <v>19076.52</v>
      </c>
      <c r="J36" s="33" t="str">
        <f t="shared" ref="J36" si="50">IF(I36&lt;&gt;"",CONCATENATE((I36*100)/$B$17,"%"),"")</f>
        <v>24,1860696657154%</v>
      </c>
      <c r="K36" s="15">
        <v>1533</v>
      </c>
      <c r="L36" s="33" t="str">
        <f t="shared" ref="L36" si="51">IF(K36&lt;&gt;"",CONCATENATE((K36*100)/$B$17,"%"),"")</f>
        <v>1,94360631800463%</v>
      </c>
      <c r="M36" s="15">
        <v>8330.4</v>
      </c>
      <c r="N36" s="19" t="str">
        <f t="shared" ref="N36" si="52">IF(M36&lt;&gt;"",CONCATENATE((M36*100)/$B$17,"%"),"")</f>
        <v>10,5616556239438%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</row>
    <row r="37" spans="1:1014" x14ac:dyDescent="0.2">
      <c r="A37" s="32" t="s">
        <v>47</v>
      </c>
      <c r="B37" s="14">
        <f t="shared" si="22"/>
        <v>10977770.495999999</v>
      </c>
      <c r="C37" s="15">
        <v>1590633.84</v>
      </c>
      <c r="D37" s="33" t="str">
        <f t="shared" ref="D37" si="53">IF(C37&lt;&gt;"",CONCATENATE((C37*100)/$B$17,"%"),"")</f>
        <v>2016,67709136071%</v>
      </c>
      <c r="E37" s="15">
        <v>1681734.06</v>
      </c>
      <c r="F37" s="33" t="str">
        <f t="shared" ref="F37" si="54">IF(E37&lt;&gt;"",CONCATENATE((E37*100)/$B$17,"%"),"")</f>
        <v>2132,17804580534%</v>
      </c>
      <c r="G37" s="15">
        <v>1711555.9700000002</v>
      </c>
      <c r="H37" s="33" t="str">
        <f t="shared" ref="H37" si="55">IF(G37&lt;&gt;"",CONCATENATE((G37*100)/$B$17,"%"),"")</f>
        <v>2169,98760398601%</v>
      </c>
      <c r="I37" s="15">
        <v>1774449.92</v>
      </c>
      <c r="J37" s="33" t="str">
        <f t="shared" ref="J37" si="56">IF(I37&lt;&gt;"",CONCATENATE((I37*100)/$B$17,"%"),"")</f>
        <v>2249,72738127516%</v>
      </c>
      <c r="K37" s="15">
        <v>1745023.3599999999</v>
      </c>
      <c r="L37" s="33" t="str">
        <f t="shared" ref="L37" si="57">IF(K37&lt;&gt;"",CONCATENATE((K37*100)/$B$17,"%"),"")</f>
        <v>2212,41906559796%</v>
      </c>
      <c r="M37" s="15">
        <v>1650634.0199999998</v>
      </c>
      <c r="N37" s="19" t="str">
        <f t="shared" ref="N37" si="58">IF(M37&lt;&gt;"",CONCATENATE((M37*100)/$B$17,"%"),"")</f>
        <v>2092,74801695068%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</row>
    <row r="38" spans="1:1014" x14ac:dyDescent="0.2">
      <c r="A38" s="32" t="s">
        <v>36</v>
      </c>
      <c r="B38" s="14">
        <f t="shared" si="22"/>
        <v>826263.64800000004</v>
      </c>
      <c r="C38" s="15">
        <v>21690.560000000001</v>
      </c>
      <c r="D38" s="33" t="str">
        <f t="shared" ref="D38" si="59">IF(C38&lt;&gt;"",CONCATENATE((C38*100)/$B$17,"%"),"")</f>
        <v>27,5002670952763%</v>
      </c>
      <c r="E38" s="15">
        <v>21406.45</v>
      </c>
      <c r="F38" s="33" t="str">
        <f t="shared" ref="F38" si="60">IF(E38&lt;&gt;"",CONCATENATE((E38*100)/$B$17,"%"),"")</f>
        <v>27,1400596647425%</v>
      </c>
      <c r="G38" s="15">
        <v>65391.170000000006</v>
      </c>
      <c r="H38" s="33" t="str">
        <f t="shared" ref="H38" si="61">IF(G38&lt;&gt;"",CONCATENATE((G38*100)/$B$17,"%"),"")</f>
        <v>82,9058650709166%</v>
      </c>
      <c r="I38" s="15">
        <v>96846.549999999988</v>
      </c>
      <c r="J38" s="33" t="str">
        <f t="shared" ref="J38" si="62">IF(I38&lt;&gt;"",CONCATENATE((I38*100)/$B$17,"%"),"")</f>
        <v>122,786409952349%</v>
      </c>
      <c r="K38" s="15">
        <v>67032</v>
      </c>
      <c r="L38" s="33" t="str">
        <f t="shared" ref="L38" si="63">IF(K38&lt;&gt;"",CONCATENATE((K38*100)/$B$17,"%"),"")</f>
        <v>84,9861831105588%</v>
      </c>
      <c r="M38" s="15">
        <v>78665.760000000009</v>
      </c>
      <c r="N38" s="19" t="str">
        <f t="shared" ref="N38" si="64">IF(M38&lt;&gt;"",CONCATENATE((M38*100)/$B$17,"%"),"")</f>
        <v>99,7359870493387%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</row>
    <row r="39" spans="1:1014" x14ac:dyDescent="0.2">
      <c r="A39" s="35"/>
      <c r="B39" s="11"/>
      <c r="C39" s="27"/>
      <c r="D39" s="13"/>
      <c r="E39" s="12"/>
      <c r="F39" s="13"/>
      <c r="G39" s="12"/>
      <c r="H39" s="13"/>
      <c r="I39" s="12"/>
      <c r="J39" s="13"/>
      <c r="K39" s="12"/>
      <c r="L39" s="13"/>
      <c r="M39" s="12"/>
      <c r="N39" s="2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</row>
    <row r="40" spans="1:1014" x14ac:dyDescent="0.2">
      <c r="A40" s="37" t="s">
        <v>19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</row>
    <row r="41" spans="1:1014" x14ac:dyDescent="0.2">
      <c r="A41" s="29" t="s">
        <v>18</v>
      </c>
      <c r="B41" s="10" t="s">
        <v>10</v>
      </c>
      <c r="C41" s="9" t="s">
        <v>17</v>
      </c>
      <c r="D41" s="8" t="s">
        <v>3</v>
      </c>
      <c r="E41" s="7" t="s">
        <v>16</v>
      </c>
      <c r="F41" s="6" t="s">
        <v>3</v>
      </c>
      <c r="G41" s="9" t="s">
        <v>15</v>
      </c>
      <c r="H41" s="8" t="s">
        <v>3</v>
      </c>
      <c r="I41" s="7" t="s">
        <v>14</v>
      </c>
      <c r="J41" s="6" t="s">
        <v>3</v>
      </c>
      <c r="K41" s="9" t="s">
        <v>13</v>
      </c>
      <c r="L41" s="8" t="s">
        <v>3</v>
      </c>
      <c r="M41" s="7" t="s">
        <v>12</v>
      </c>
      <c r="N41" s="6" t="s">
        <v>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</row>
    <row r="42" spans="1:1014" x14ac:dyDescent="0.2">
      <c r="A42" s="34" t="s">
        <v>2</v>
      </c>
      <c r="B42" s="5">
        <f t="shared" ref="B42" si="65">B28</f>
        <v>27367511.579999998</v>
      </c>
      <c r="C42" s="12">
        <f>SUM(C43)</f>
        <v>3467794.54</v>
      </c>
      <c r="D42" s="13" t="str">
        <f>IF(C42&lt;&gt;"",CONCATENATE((C42*100)/$B$13,"%"),"")</f>
        <v>12,6712088158364%</v>
      </c>
      <c r="E42" s="12">
        <f>SUM(E43)</f>
        <v>3236608.24</v>
      </c>
      <c r="F42" s="13" t="str">
        <f>IF(E42&lt;&gt;"",CONCATENATE((E42*100)/$B$13,"%"),"")</f>
        <v>11,8264615711912%</v>
      </c>
      <c r="G42" s="12">
        <v>3665291.73</v>
      </c>
      <c r="H42" s="13" t="str">
        <f>IF(G42&lt;&gt;"",CONCATENATE((G42*100)/$B$13,"%"),"")</f>
        <v>13,3928571448146%</v>
      </c>
      <c r="I42" s="12">
        <v>3665291.73</v>
      </c>
      <c r="J42" s="13" t="str">
        <f>IF(I42&lt;&gt;"",CONCATENATE((I42*100)/$B$13,"%"),"")</f>
        <v>13,3928571448146%</v>
      </c>
      <c r="K42" s="12">
        <v>3665291.73</v>
      </c>
      <c r="L42" s="13" t="str">
        <f>IF(K42&lt;&gt;"",CONCATENATE((K42*100)/$B$13,"%"),"")</f>
        <v>13,3928571448146%</v>
      </c>
      <c r="M42" s="12">
        <v>3665291.73</v>
      </c>
      <c r="N42" s="25" t="str">
        <f>IF(M42&lt;&gt;"",CONCATENATE((M42*100)/$B$13,"%"),"")</f>
        <v>13,3928571448146%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</row>
    <row r="43" spans="1:1014" x14ac:dyDescent="0.2">
      <c r="A43" s="32" t="s">
        <v>37</v>
      </c>
      <c r="B43" s="14">
        <f>C43*12</f>
        <v>41613534.480000004</v>
      </c>
      <c r="C43" s="15">
        <v>3467794.54</v>
      </c>
      <c r="D43" s="33" t="str">
        <f>IF(C43&lt;&gt;"",CONCATENATE((C43*100)/$B$14,"%"),"")</f>
        <v>12,6712088158364%</v>
      </c>
      <c r="E43" s="15">
        <v>3236608.24</v>
      </c>
      <c r="F43" s="33" t="str">
        <f>IF(E43&lt;&gt;"",CONCATENATE((E43*100)/$B$14,"%"),"")</f>
        <v>11,8264615711912%</v>
      </c>
      <c r="G43" s="15">
        <v>3665291.73</v>
      </c>
      <c r="H43" s="33" t="str">
        <f>IF(G43&lt;&gt;"",CONCATENATE((G43*100)/$B$14,"%"),"")</f>
        <v>13,3928571448146%</v>
      </c>
      <c r="I43" s="15">
        <v>3665291.73</v>
      </c>
      <c r="J43" s="33" t="str">
        <f>IF(I43&lt;&gt;"",CONCATENATE((I43*100)/$B$14,"%"),"")</f>
        <v>13,3928571448146%</v>
      </c>
      <c r="K43" s="15">
        <v>3665291.73</v>
      </c>
      <c r="L43" s="33" t="str">
        <f>IF(K43&lt;&gt;"",CONCATENATE((K43*100)/$B$14,"%"),"")</f>
        <v>13,3928571448146%</v>
      </c>
      <c r="M43" s="15">
        <v>3665291.73</v>
      </c>
      <c r="N43" s="19" t="str">
        <f>IF(M43&lt;&gt;"",CONCATENATE((M43*100)/$B$14,"%"),"")</f>
        <v>13,3928571448146%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</row>
    <row r="44" spans="1:1014" x14ac:dyDescent="0.2">
      <c r="A44" s="30" t="s">
        <v>1</v>
      </c>
      <c r="B44" s="16">
        <f>SUM(B45:B53)</f>
        <v>41613534.480000004</v>
      </c>
      <c r="C44" s="17">
        <f>SUM(C45:C54)</f>
        <v>3592344.5599999996</v>
      </c>
      <c r="D44" s="18" t="str">
        <f>IF(C44&lt;&gt;"",CONCATENATE((C44*100)/$B$15,"%"),"")</f>
        <v>13,1263105488195%</v>
      </c>
      <c r="E44" s="17">
        <f>SUM(E45:E54)</f>
        <v>4382443.3299999991</v>
      </c>
      <c r="F44" s="18" t="str">
        <f>IF(E44&lt;&gt;"",CONCATENATE((E44*100)/$B$15,"%"),"")</f>
        <v>16,0133058372838%</v>
      </c>
      <c r="G44" s="17">
        <f>SUM(G45:G54)</f>
        <v>5562655.4700000007</v>
      </c>
      <c r="H44" s="18" t="str">
        <f>IF(G44&lt;&gt;"",CONCATENATE((G44*100)/$B$15,"%"),"")</f>
        <v>20,3257627312091%</v>
      </c>
      <c r="I44" s="17">
        <f>SUM(I45:I54)</f>
        <v>0</v>
      </c>
      <c r="J44" s="18" t="str">
        <f>IF(I44&lt;&gt;"",CONCATENATE((I44*100)/$B$15,"%"),"")</f>
        <v>0%</v>
      </c>
      <c r="K44" s="17">
        <f>SUM(K45:K54)</f>
        <v>0</v>
      </c>
      <c r="L44" s="18" t="str">
        <f>IF(K44&lt;&gt;"",CONCATENATE((K44*100)/$B$15,"%"),"")</f>
        <v>0%</v>
      </c>
      <c r="M44" s="17">
        <f>SUM(M45:M54)</f>
        <v>0</v>
      </c>
      <c r="N44" s="26" t="str">
        <f>IF(M44&lt;&gt;"",CONCATENATE((M44*100)/$B$15,"%"),"")</f>
        <v>0%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</row>
    <row r="45" spans="1:1014" x14ac:dyDescent="0.2">
      <c r="A45" s="32" t="s">
        <v>40</v>
      </c>
      <c r="B45" s="14">
        <f>B30/$B$29*$C$43*12</f>
        <v>5382626.5822503353</v>
      </c>
      <c r="C45" s="15">
        <v>459903.38</v>
      </c>
      <c r="D45" s="33" t="str">
        <f>IF(C45&lt;&gt;"",CONCATENATE((C45*100)/$B$16,"%"),"")</f>
        <v>12,9918693184936%</v>
      </c>
      <c r="E45" s="15">
        <v>440541.43999999994</v>
      </c>
      <c r="F45" s="33" t="str">
        <f>IF(E45&lt;&gt;"",CONCATENATE((E45*100)/$B$16,"%"),"")</f>
        <v>12,4449114026103%</v>
      </c>
      <c r="G45" s="15">
        <v>562981.63</v>
      </c>
      <c r="H45" s="33" t="str">
        <f>IF(G45&lt;&gt;"",CONCATENATE((G45*100)/$B$16,"%"),"")</f>
        <v>15,9037399674526%</v>
      </c>
      <c r="I45" s="15"/>
      <c r="J45" s="33" t="str">
        <f>IF(I45&lt;&gt;"",CONCATENATE((I45*100)/$B$16,"%"),"")</f>
        <v/>
      </c>
      <c r="K45" s="15"/>
      <c r="L45" s="33" t="str">
        <f>IF(K45&lt;&gt;"",CONCATENATE((K45*100)/$B$16,"%"),"")</f>
        <v/>
      </c>
      <c r="M45" s="15"/>
      <c r="N45" s="19" t="str">
        <f>IF(M45&lt;&gt;"",CONCATENATE((M45*100)/$B$16,"%"),"")</f>
        <v/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</row>
    <row r="46" spans="1:1014" x14ac:dyDescent="0.2">
      <c r="A46" s="32" t="s">
        <v>41</v>
      </c>
      <c r="B46" s="14">
        <f t="shared" ref="B46:B53" si="66">B31/$B$29*$C$43*12</f>
        <v>119931.46718177138</v>
      </c>
      <c r="C46" s="15"/>
      <c r="D46" s="33" t="str">
        <f>IF(C46&lt;&gt;"",CONCATENATE((C46*100)/$B$17,"%"),"")</f>
        <v/>
      </c>
      <c r="E46" s="15"/>
      <c r="F46" s="33" t="str">
        <f>IF(E46&lt;&gt;"",CONCATENATE((E46*100)/$B$17,"%"),"")</f>
        <v/>
      </c>
      <c r="G46" s="15"/>
      <c r="H46" s="33" t="str">
        <f>IF(G46&lt;&gt;"",CONCATENATE((G46*100)/$B$17,"%"),"")</f>
        <v/>
      </c>
      <c r="I46" s="15"/>
      <c r="J46" s="33" t="str">
        <f>IF(I46&lt;&gt;"",CONCATENATE((I46*100)/$B$17,"%"),"")</f>
        <v/>
      </c>
      <c r="K46" s="15"/>
      <c r="L46" s="33" t="str">
        <f>IF(K46&lt;&gt;"",CONCATENATE((K46*100)/$B$17,"%"),"")</f>
        <v/>
      </c>
      <c r="M46" s="15"/>
      <c r="N46" s="19" t="str">
        <f>IF(M46&lt;&gt;"",CONCATENATE((M46*100)/$B$17,"%"),"")</f>
        <v/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</row>
    <row r="47" spans="1:1014" x14ac:dyDescent="0.2">
      <c r="A47" s="32" t="s">
        <v>42</v>
      </c>
      <c r="B47" s="14">
        <f t="shared" si="66"/>
        <v>1980806.5884884738</v>
      </c>
      <c r="C47" s="15">
        <v>260487.12999999995</v>
      </c>
      <c r="D47" s="33" t="str">
        <f t="shared" ref="D47:D53" si="67">IF(C47&lt;&gt;"",CONCATENATE((C47*100)/$B$17,"%"),"")</f>
        <v>330,257293951008%</v>
      </c>
      <c r="E47" s="15">
        <v>300123.92999999988</v>
      </c>
      <c r="F47" s="33" t="str">
        <f t="shared" ref="F47:F53" si="68">IF(E47&lt;&gt;"",CONCATENATE((E47*100)/$B$17,"%"),"")</f>
        <v>380,510610914795%</v>
      </c>
      <c r="G47" s="15">
        <v>409849.28999999992</v>
      </c>
      <c r="H47" s="33" t="str">
        <f t="shared" ref="H47:H53" si="69">IF(G47&lt;&gt;"",CONCATENATE((G47*100)/$B$17,"%"),"")</f>
        <v>519,625355168763%</v>
      </c>
      <c r="I47" s="15"/>
      <c r="J47" s="33" t="str">
        <f t="shared" ref="J47:J53" si="70">IF(I47&lt;&gt;"",CONCATENATE((I47*100)/$B$17,"%"),"")</f>
        <v/>
      </c>
      <c r="K47" s="15"/>
      <c r="L47" s="33" t="str">
        <f t="shared" ref="L47:L53" si="71">IF(K47&lt;&gt;"",CONCATENATE((K47*100)/$B$17,"%"),"")</f>
        <v/>
      </c>
      <c r="M47" s="15"/>
      <c r="N47" s="19" t="str">
        <f t="shared" ref="N47:N53" si="72">IF(M47&lt;&gt;"",CONCATENATE((M47*100)/$B$17,"%"),"")</f>
        <v/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</row>
    <row r="48" spans="1:1014" x14ac:dyDescent="0.2">
      <c r="A48" s="32" t="s">
        <v>43</v>
      </c>
      <c r="B48" s="14">
        <f t="shared" si="66"/>
        <v>1679810.4385057436</v>
      </c>
      <c r="C48" s="15">
        <v>14716.909999999998</v>
      </c>
      <c r="D48" s="33" t="str">
        <f t="shared" si="67"/>
        <v>18,6587601157897%</v>
      </c>
      <c r="E48" s="15">
        <v>14097.329999999998</v>
      </c>
      <c r="F48" s="33" t="str">
        <f t="shared" si="68"/>
        <v>17,8732287377666%</v>
      </c>
      <c r="G48" s="15">
        <v>18015.429999999997</v>
      </c>
      <c r="H48" s="33" t="str">
        <f t="shared" si="69"/>
        <v>22,8407720610373%</v>
      </c>
      <c r="I48" s="15"/>
      <c r="J48" s="33" t="str">
        <f t="shared" si="70"/>
        <v/>
      </c>
      <c r="K48" s="15"/>
      <c r="L48" s="33" t="str">
        <f t="shared" si="71"/>
        <v/>
      </c>
      <c r="M48" s="15"/>
      <c r="N48" s="19" t="str">
        <f t="shared" si="72"/>
        <v/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</row>
    <row r="49" spans="1:1014" x14ac:dyDescent="0.2">
      <c r="A49" s="32" t="s">
        <v>44</v>
      </c>
      <c r="B49" s="14">
        <f t="shared" si="66"/>
        <v>7523332.5624457188</v>
      </c>
      <c r="C49" s="15">
        <v>673801.16999999993</v>
      </c>
      <c r="D49" s="33" t="str">
        <f t="shared" si="67"/>
        <v>854,275414932104%</v>
      </c>
      <c r="E49" s="15">
        <v>871364.66</v>
      </c>
      <c r="F49" s="33" t="str">
        <f t="shared" si="68"/>
        <v>1104,75528927721%</v>
      </c>
      <c r="G49" s="15">
        <v>1321705.8700000001</v>
      </c>
      <c r="H49" s="33" t="str">
        <f t="shared" si="69"/>
        <v>1675,71812098879%</v>
      </c>
      <c r="I49" s="15"/>
      <c r="J49" s="33" t="str">
        <f t="shared" si="70"/>
        <v/>
      </c>
      <c r="K49" s="15"/>
      <c r="L49" s="33" t="str">
        <f t="shared" si="71"/>
        <v/>
      </c>
      <c r="M49" s="15"/>
      <c r="N49" s="19" t="str">
        <f t="shared" si="72"/>
        <v/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</row>
    <row r="50" spans="1:1014" x14ac:dyDescent="0.2">
      <c r="A50" s="32" t="s">
        <v>45</v>
      </c>
      <c r="B50" s="14">
        <f t="shared" si="66"/>
        <v>6340723.9483934194</v>
      </c>
      <c r="C50" s="15">
        <v>637481.05999999994</v>
      </c>
      <c r="D50" s="33" t="str">
        <f t="shared" si="67"/>
        <v>808,22714665642%</v>
      </c>
      <c r="E50" s="15">
        <v>993255.24999999988</v>
      </c>
      <c r="F50" s="33" t="str">
        <f t="shared" si="68"/>
        <v>1259,29365902888%</v>
      </c>
      <c r="G50" s="15">
        <v>1150418.2</v>
      </c>
      <c r="H50" s="33" t="str">
        <f t="shared" si="69"/>
        <v>1458,55191250327%</v>
      </c>
      <c r="I50" s="15"/>
      <c r="J50" s="33" t="str">
        <f t="shared" si="70"/>
        <v/>
      </c>
      <c r="K50" s="15"/>
      <c r="L50" s="33" t="str">
        <f t="shared" si="71"/>
        <v/>
      </c>
      <c r="M50" s="15"/>
      <c r="N50" s="19" t="str">
        <f t="shared" si="72"/>
        <v/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</row>
    <row r="51" spans="1:1014" x14ac:dyDescent="0.2">
      <c r="A51" s="32" t="s">
        <v>46</v>
      </c>
      <c r="B51" s="14">
        <f t="shared" si="66"/>
        <v>637737.1144115167</v>
      </c>
      <c r="C51" s="15">
        <v>16807.920000000002</v>
      </c>
      <c r="D51" s="33" t="str">
        <f t="shared" si="67"/>
        <v>21,3098365978581%</v>
      </c>
      <c r="E51" s="15">
        <v>69379.03</v>
      </c>
      <c r="F51" s="33" t="str">
        <f t="shared" si="68"/>
        <v>87,9618532583386%</v>
      </c>
      <c r="G51" s="15">
        <v>27540.639999999999</v>
      </c>
      <c r="H51" s="33" t="str">
        <f t="shared" si="69"/>
        <v>34,9172615172154%</v>
      </c>
      <c r="I51" s="15"/>
      <c r="J51" s="33" t="str">
        <f t="shared" si="70"/>
        <v/>
      </c>
      <c r="K51" s="15"/>
      <c r="L51" s="33" t="str">
        <f t="shared" si="71"/>
        <v/>
      </c>
      <c r="M51" s="15"/>
      <c r="N51" s="19" t="str">
        <f t="shared" si="72"/>
        <v/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</row>
    <row r="52" spans="1:1014" x14ac:dyDescent="0.2">
      <c r="A52" s="32" t="s">
        <v>47</v>
      </c>
      <c r="B52" s="14">
        <f t="shared" si="66"/>
        <v>16692194.672017526</v>
      </c>
      <c r="C52" s="15">
        <v>1438187.6099999999</v>
      </c>
      <c r="D52" s="33" t="str">
        <f t="shared" si="67"/>
        <v>1823,39890754859%</v>
      </c>
      <c r="E52" s="15">
        <v>1561311.9899999998</v>
      </c>
      <c r="F52" s="33" t="str">
        <f t="shared" si="68"/>
        <v>1979,50153172889%</v>
      </c>
      <c r="G52" s="15">
        <v>1899816.0100000002</v>
      </c>
      <c r="H52" s="33" t="str">
        <f t="shared" si="69"/>
        <v>2408,67214617244%</v>
      </c>
      <c r="I52" s="15"/>
      <c r="J52" s="33" t="str">
        <f t="shared" si="70"/>
        <v/>
      </c>
      <c r="K52" s="15"/>
      <c r="L52" s="33" t="str">
        <f t="shared" si="71"/>
        <v/>
      </c>
      <c r="M52" s="15"/>
      <c r="N52" s="19" t="str">
        <f t="shared" si="72"/>
        <v/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</row>
    <row r="53" spans="1:1014" x14ac:dyDescent="0.2">
      <c r="A53" s="32" t="s">
        <v>36</v>
      </c>
      <c r="B53" s="14">
        <f t="shared" si="66"/>
        <v>1256371.106305497</v>
      </c>
      <c r="C53" s="15">
        <v>90959.38</v>
      </c>
      <c r="D53" s="33" t="str">
        <f t="shared" si="67"/>
        <v>115,322391160981%</v>
      </c>
      <c r="E53" s="15">
        <v>132369.70000000001</v>
      </c>
      <c r="F53" s="33" t="str">
        <f t="shared" si="68"/>
        <v>167,824256511662%</v>
      </c>
      <c r="G53" s="15">
        <v>172328.4</v>
      </c>
      <c r="H53" s="33" t="str">
        <f t="shared" si="69"/>
        <v>218,485692766882%</v>
      </c>
      <c r="I53" s="15"/>
      <c r="J53" s="33" t="str">
        <f t="shared" si="70"/>
        <v/>
      </c>
      <c r="K53" s="15"/>
      <c r="L53" s="33" t="str">
        <f t="shared" si="71"/>
        <v/>
      </c>
      <c r="M53" s="15"/>
      <c r="N53" s="19" t="str">
        <f t="shared" si="72"/>
        <v/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</row>
    <row r="54" spans="1:1014" x14ac:dyDescent="0.2">
      <c r="A54" s="35"/>
      <c r="B54" s="11"/>
      <c r="C54" s="27"/>
      <c r="D54" s="13"/>
      <c r="E54" s="12"/>
      <c r="F54" s="13"/>
      <c r="G54" s="12"/>
      <c r="H54" s="13"/>
      <c r="I54" s="12"/>
      <c r="J54" s="13"/>
      <c r="K54" s="12"/>
      <c r="L54" s="13"/>
      <c r="M54" s="12"/>
      <c r="N54" s="2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</row>
    <row r="55" spans="1:1014" x14ac:dyDescent="0.2">
      <c r="A55" s="36" t="s">
        <v>11</v>
      </c>
      <c r="B55" s="10" t="s">
        <v>10</v>
      </c>
      <c r="C55" s="9" t="s">
        <v>9</v>
      </c>
      <c r="D55" s="8" t="s">
        <v>3</v>
      </c>
      <c r="E55" s="7" t="s">
        <v>8</v>
      </c>
      <c r="F55" s="6" t="s">
        <v>3</v>
      </c>
      <c r="G55" s="9" t="s">
        <v>7</v>
      </c>
      <c r="H55" s="8" t="s">
        <v>3</v>
      </c>
      <c r="I55" s="7" t="s">
        <v>6</v>
      </c>
      <c r="J55" s="6" t="s">
        <v>3</v>
      </c>
      <c r="K55" s="9" t="s">
        <v>5</v>
      </c>
      <c r="L55" s="8" t="s">
        <v>3</v>
      </c>
      <c r="M55" s="7" t="s">
        <v>4</v>
      </c>
      <c r="N55" s="6" t="s">
        <v>3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</row>
  </sheetData>
  <mergeCells count="7">
    <mergeCell ref="A40:N40"/>
    <mergeCell ref="A11:N11"/>
    <mergeCell ref="A5:G5"/>
    <mergeCell ref="A6:G6"/>
    <mergeCell ref="A7:G7"/>
    <mergeCell ref="A8:G8"/>
    <mergeCell ref="A9:G9"/>
  </mergeCells>
  <phoneticPr fontId="3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Leonardo Colombo</cp:lastModifiedBy>
  <cp:revision>0</cp:revision>
  <dcterms:created xsi:type="dcterms:W3CDTF">2021-01-07T13:18:34Z</dcterms:created>
  <dcterms:modified xsi:type="dcterms:W3CDTF">2021-05-16T18:57:06Z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